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trlks_fylkesmannen_no/Documents/Skrivebord/"/>
    </mc:Choice>
  </mc:AlternateContent>
  <xr:revisionPtr revIDLastSave="1" documentId="8_{A1326862-1CB9-44CF-B857-B308F3CBB07A}" xr6:coauthVersionLast="47" xr6:coauthVersionMax="47" xr10:uidLastSave="{EA767F8C-2789-4EBE-82C0-FD6CFDC1C638}"/>
  <bookViews>
    <workbookView xWindow="-120" yWindow="-120" windowWidth="38640" windowHeight="21120" xr2:uid="{00000000-000D-0000-FFFF-FFFF00000000}"/>
  </bookViews>
  <sheets>
    <sheet name="Skole" sheetId="2" r:id="rId1"/>
    <sheet name="Kriterier" sheetId="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" l="1"/>
  <c r="M25" i="2"/>
  <c r="M22" i="2"/>
  <c r="M21" i="2"/>
  <c r="M20" i="2"/>
  <c r="M19" i="2"/>
  <c r="M18" i="2"/>
  <c r="M15" i="2"/>
  <c r="M14" i="2"/>
  <c r="M12" i="2"/>
  <c r="M10" i="2"/>
  <c r="M9" i="2"/>
  <c r="M7" i="2"/>
  <c r="L31" i="2" l="1"/>
  <c r="F28" i="2"/>
  <c r="E28" i="2"/>
  <c r="C28" i="2"/>
  <c r="T27" i="2"/>
  <c r="P27" i="2"/>
  <c r="J27" i="2"/>
  <c r="T26" i="2"/>
  <c r="P26" i="2"/>
  <c r="L26" i="2"/>
  <c r="T25" i="2"/>
  <c r="P25" i="2"/>
  <c r="L25" i="2"/>
  <c r="T24" i="2"/>
  <c r="P24" i="2"/>
  <c r="J24" i="2"/>
  <c r="T23" i="2"/>
  <c r="P23" i="2"/>
  <c r="J23" i="2"/>
  <c r="T22" i="2"/>
  <c r="P22" i="2"/>
  <c r="L22" i="2"/>
  <c r="T21" i="2"/>
  <c r="P21" i="2"/>
  <c r="L21" i="2"/>
  <c r="T20" i="2"/>
  <c r="P20" i="2"/>
  <c r="L20" i="2"/>
  <c r="T19" i="2"/>
  <c r="P19" i="2"/>
  <c r="L19" i="2"/>
  <c r="T18" i="2"/>
  <c r="P18" i="2"/>
  <c r="L18" i="2"/>
  <c r="T17" i="2"/>
  <c r="P17" i="2"/>
  <c r="J17" i="2"/>
  <c r="T16" i="2"/>
  <c r="P16" i="2"/>
  <c r="J16" i="2"/>
  <c r="T15" i="2"/>
  <c r="P15" i="2"/>
  <c r="L15" i="2"/>
  <c r="R14" i="2"/>
  <c r="T14" i="2" s="1"/>
  <c r="N14" i="2"/>
  <c r="P14" i="2" s="1"/>
  <c r="L14" i="2"/>
  <c r="J13" i="2"/>
  <c r="T12" i="2"/>
  <c r="P12" i="2"/>
  <c r="L12" i="2"/>
  <c r="K11" i="2"/>
  <c r="O11" i="2" s="1"/>
  <c r="O28" i="2" s="1"/>
  <c r="J11" i="2"/>
  <c r="M11" i="2" s="1"/>
  <c r="Q11" i="2" s="1"/>
  <c r="T10" i="2"/>
  <c r="P10" i="2"/>
  <c r="L10" i="2"/>
  <c r="T9" i="2"/>
  <c r="P9" i="2"/>
  <c r="L9" i="2"/>
  <c r="T8" i="2"/>
  <c r="P8" i="2"/>
  <c r="J8" i="2"/>
  <c r="T7" i="2"/>
  <c r="P7" i="2"/>
  <c r="L7" i="2"/>
  <c r="T6" i="2"/>
  <c r="P6" i="2"/>
  <c r="J6" i="2"/>
  <c r="L6" i="2" s="1"/>
  <c r="U11" i="2" l="1"/>
  <c r="N11" i="2"/>
  <c r="L8" i="2"/>
  <c r="M8" i="2"/>
  <c r="M6" i="2"/>
  <c r="L16" i="2"/>
  <c r="M16" i="2"/>
  <c r="L11" i="2"/>
  <c r="L24" i="2"/>
  <c r="M24" i="2"/>
  <c r="L23" i="2"/>
  <c r="M23" i="2"/>
  <c r="P11" i="2"/>
  <c r="N13" i="2"/>
  <c r="P13" i="2" s="1"/>
  <c r="P28" i="2" s="1"/>
  <c r="M13" i="2"/>
  <c r="M27" i="2"/>
  <c r="R13" i="2"/>
  <c r="T13" i="2" s="1"/>
  <c r="L27" i="2"/>
  <c r="S11" i="2"/>
  <c r="S28" i="2" s="1"/>
  <c r="L17" i="2"/>
  <c r="M17" i="2"/>
  <c r="R11" i="2"/>
  <c r="T11" i="2"/>
  <c r="J28" i="2"/>
  <c r="K28" i="2"/>
  <c r="L13" i="2"/>
  <c r="T28" i="2" l="1"/>
  <c r="R28" i="2"/>
  <c r="L28" i="2"/>
  <c r="L32" i="2" s="1"/>
  <c r="N28" i="2"/>
  <c r="G32" i="2"/>
  <c r="L29" i="2" l="1"/>
  <c r="L33" i="2" s="1"/>
</calcChain>
</file>

<file path=xl/sharedStrings.xml><?xml version="1.0" encoding="utf-8"?>
<sst xmlns="http://schemas.openxmlformats.org/spreadsheetml/2006/main" count="174" uniqueCount="121">
  <si>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33 i retningslinjene:</t>
    </r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</si>
  <si>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</si>
  <si>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</si>
  <si>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</si>
  <si>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</si>
  <si>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</si>
  <si>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</si>
  <si>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</si>
  <si>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</si>
  <si>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</si>
  <si>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</si>
  <si>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</si>
  <si>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</si>
  <si>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</si>
  <si>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</si>
  <si>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</si>
  <si>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</si>
  <si>
    <t>Tilskuddsordningen for lokal kompetanseutvikling i barnehhage og grunnopplæringen</t>
  </si>
  <si>
    <t>Desentralisert ordning: Innstilling fra samarbeidsforum for Dekomp 13.03.2023</t>
  </si>
  <si>
    <t>Partnerskap</t>
  </si>
  <si>
    <t xml:space="preserve">Innstilling tilskudd 2023 </t>
  </si>
  <si>
    <t>Langsiktighet i behovsmeldingene</t>
  </si>
  <si>
    <t>Eier</t>
  </si>
  <si>
    <t>UH</t>
  </si>
  <si>
    <t>Antall kommuner</t>
  </si>
  <si>
    <t>Kommuner/fylkeskommune</t>
  </si>
  <si>
    <t>Antall kommunale/fylkeskommunale/statlige skoler</t>
  </si>
  <si>
    <t>Antall private skoler</t>
  </si>
  <si>
    <t>Tema</t>
  </si>
  <si>
    <t>Start</t>
  </si>
  <si>
    <t>Slutt</t>
  </si>
  <si>
    <t>2023          sum eier</t>
  </si>
  <si>
    <t>2023        Sum UH</t>
  </si>
  <si>
    <t>2023          Sum Totalt</t>
  </si>
  <si>
    <t>2023 Egenandel av eierdel</t>
  </si>
  <si>
    <t>2024       sum eier</t>
  </si>
  <si>
    <t>2024       Sum UH</t>
  </si>
  <si>
    <t>2024       Sum Totalt</t>
  </si>
  <si>
    <t>2024 Egenandel eier</t>
  </si>
  <si>
    <t>2025       sum eier</t>
  </si>
  <si>
    <t>2025       Sum UH</t>
  </si>
  <si>
    <t>2025       Sum Totalt</t>
  </si>
  <si>
    <t>2025 Egenandel eier</t>
  </si>
  <si>
    <t>Region Indre Midt-Troms; Målselv, Lavangen, Salangen, Dyrøy, Bardu kommuner</t>
  </si>
  <si>
    <t>Universitetet i Stavanger (UiS)/Læringsmiljøsenteret</t>
  </si>
  <si>
    <t>Målselv, Lavangen, Salangen, Dyrøy, Bardu kommuner</t>
  </si>
  <si>
    <t>Trygt, godt og inkluderende læringsmiljø for alle barn og unge</t>
  </si>
  <si>
    <t>Høst 2023</t>
  </si>
  <si>
    <t>Vår 2026</t>
  </si>
  <si>
    <t>Nettverk for internasjonale skoler v/Kongsberg International school</t>
  </si>
  <si>
    <t>Universitetet i Sørøst-Norge USN</t>
  </si>
  <si>
    <t>Til de neste rundene av kompetansetiltak vil nettverket se nærmere på hvordan vi kan utvikle
grunnleggende ferdigheter og klasseromsundervisning. Innenfor IB systemet kalles disse Approaches
to Learning and Teaching (ATL / ATT). Approaches to Learning er tverrfaglige ferdigheter som
kategoriseres innenfor fem underkategorier: sosiale ferdigheter, kommunikasjonsferdigheter,
forskningsferdigheter, selvledelsesferdigheter, og tenkeferdigheter. Approaches to Teaching har også
fem underkategorier: basert på utforskende læring og elevmedvirkning, konseptbasert, utvikling av
gode relasjoner klasserommet for å støtte undervisning, bruk av lokale og globale resurser, og bruk
av effektiv differensiering til å møte individuelle behov.</t>
  </si>
  <si>
    <t>Tromsø kommune</t>
  </si>
  <si>
    <t>UiT Norges arktiske universitet</t>
  </si>
  <si>
    <t>Tromsø</t>
  </si>
  <si>
    <t>Implementering av kommunens kvalitetsutviklingsplan (videreføring)</t>
  </si>
  <si>
    <t>Høst 2020</t>
  </si>
  <si>
    <t>Vår 2025</t>
  </si>
  <si>
    <t xml:space="preserve">Implementering av kommunens kvalitetsutviklingsplan </t>
  </si>
  <si>
    <t>UiT og UiS</t>
  </si>
  <si>
    <t>Koordinator</t>
  </si>
  <si>
    <t>o</t>
  </si>
  <si>
    <t>Implementering av kvalitetsutviklingsplanen - veilederteam</t>
  </si>
  <si>
    <t>Høst 2019</t>
  </si>
  <si>
    <t>Ikke slutttidspunkt</t>
  </si>
  <si>
    <t>RSK Midt-Finnmark</t>
  </si>
  <si>
    <t>UiT - Norges arktiske universitet</t>
  </si>
  <si>
    <t>Porsanger, Gamvik</t>
  </si>
  <si>
    <t>De ansatte i kunnskapssektoren har høy kompetanse - begynneropplæring, leseopplæring, klasseledelse</t>
  </si>
  <si>
    <t>Vår2025</t>
  </si>
  <si>
    <t xml:space="preserve">Montessorinettverket Troms; Øvergård, Senja, Berg, Andørja, Harstad Montessoriskoler og Montessoriskolen Morgan </t>
  </si>
  <si>
    <t>Montessorilæreplanen - læreplananalyse. Felles forståelse og implementering, med fokus på lederperspektivet, fagutvikling, voksnes rolle i håndtering av barn med særskilte behov</t>
  </si>
  <si>
    <t>Vår 2024</t>
  </si>
  <si>
    <t>RSK Vest-Finnmark - Alta</t>
  </si>
  <si>
    <t>Alta</t>
  </si>
  <si>
    <t>Den enkelte elev i Altaskolen skal oppleve inkludering, medvirkning, motivasjon og mestring</t>
  </si>
  <si>
    <t>RSK Vest-Finnmark Hammerfest</t>
  </si>
  <si>
    <t>Hammerfest</t>
  </si>
  <si>
    <t>Samme som i Kompetanseløftet: HOVEDTEMA: Hvordan møte og inkludere barn som utfordrer?
Skolene i Hammerfest kommune er nødt å se ordningene dekomp og kompetanseløftet i
sammenheng. Skolene, og nettverkene av disse, vil derfor arbeide med temaene som er valgt
gjennom kompetanseløftet i nettverkene, skolebasert.</t>
  </si>
  <si>
    <t>Balsfjord</t>
  </si>
  <si>
    <t>Motivasjon og mestring</t>
  </si>
  <si>
    <t>høst 2023</t>
  </si>
  <si>
    <t>vår 2026</t>
  </si>
  <si>
    <t>Region Nord-Troms v/Lyngen kommune</t>
  </si>
  <si>
    <t>Lyngen
Kåfjord
Storfjord
Skjervøy
Nordreisa
Kvænangen</t>
  </si>
  <si>
    <t>lederstøtte gjennom veiledning av skoleledelsen og skolens utviklingsgrupper</t>
  </si>
  <si>
    <t>så lenge det er behov</t>
  </si>
  <si>
    <t>Storfjord</t>
  </si>
  <si>
    <t>Motivasjon og mestring.</t>
  </si>
  <si>
    <t>Vår 2023</t>
  </si>
  <si>
    <t xml:space="preserve">NTG- Tromsø ( ungdomsskole og vgs)  </t>
  </si>
  <si>
    <t>Høgskolen på Innlandet</t>
  </si>
  <si>
    <t>Utviklingsledelse i profesjonsfellesskapet</t>
  </si>
  <si>
    <t>våre 2026</t>
  </si>
  <si>
    <t>Ekrehagen skole/Syvendedagsadventistkirken</t>
  </si>
  <si>
    <t>Vurdering for læring med fokus på motivasjon og mestring. og analysekompetanse. de utrolige årene.</t>
  </si>
  <si>
    <t>vår 2024</t>
  </si>
  <si>
    <t>Styret for Statlige samiske videregående skoler</t>
  </si>
  <si>
    <t>Klasse- og læringsledelse, vurdering</t>
  </si>
  <si>
    <t>Troms og Finnmark fylkeskommune</t>
  </si>
  <si>
    <t>Fylkeskommunen utdanning Finnmark</t>
  </si>
  <si>
    <t>For Dekomp er temaet «De ansatte i kunnskapssektoren har høy kompetanse - Prosessarbeid i 
kunnskapsutvikling».</t>
  </si>
  <si>
    <t>Høsten 2022</t>
  </si>
  <si>
    <t>Våren 2025</t>
  </si>
  <si>
    <t>RSK Øst-Finnmark v/Vadsø kommune</t>
  </si>
  <si>
    <t>Berlevåg, Båtsfjord, Nesseby, Vardø, Tana, Sør-Varanger, Vadsø</t>
  </si>
  <si>
    <t>Lokalt valgt gjennom moduler i temakompetansepakker: Motivasjon og tro på seg selv, Spørsmål og interaksjon i klasserommet, Samarbeid mellom hjem og skole, Internt støttesystem og tilpasset opplæring. Alle: pedagogisk analyse av egen praksis. Sees i sammenheng med Kompetanseløftet</t>
  </si>
  <si>
    <t>Senja og Sørreisa kommune</t>
  </si>
  <si>
    <t>Senja, Sørreisa</t>
  </si>
  <si>
    <t>Styrke og utvikle skolens ledelse til å lede forbedringsarbeidet på egen skole</t>
  </si>
  <si>
    <t>Koordinatorfunksjon</t>
  </si>
  <si>
    <t>Totalsum</t>
  </si>
  <si>
    <t>Antall kommuner inkl. FK</t>
  </si>
  <si>
    <t>Sum skoler</t>
  </si>
  <si>
    <t>Sum ekskl Internasjonale skoler</t>
  </si>
  <si>
    <t>Rammer 2023 inkl Internasjonale skoler</t>
  </si>
  <si>
    <t>Ramme 2023 eksl Internasjonale skoler</t>
  </si>
  <si>
    <t>til Internasjonale skoler</t>
  </si>
  <si>
    <t>Differanse inkl Internasjonale skoler</t>
  </si>
  <si>
    <t>Differanse eksl Internasjonale skoler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</si>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</sst>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rgb="FFFFC000"/>
      </patternFill>
    </fill>
    <fill>
      <patternFill patternType="gray0625">
        <bgColor rgb="FF92D050"/>
      </patternFill>
    </fill>
    <fill>
      <patternFill patternType="gray0625"/>
    </fill>
    <fill>
      <patternFill patternType="gray0625">
        <bgColor theme="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0">
    <xf numFmtId="0" fontId="0" fillId="0" borderId="0" xfId="0"/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left" vertical="top" wrapText="1"/>
    </xf>
    <xf numFmtId="0" fontId="1" fillId="5" borderId="12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7" borderId="19" xfId="0" applyFont="1" applyFill="1" applyBorder="1" applyAlignment="1">
      <alignment horizontal="left" indent="17"/>
    </xf>
    <xf numFmtId="0" fontId="1" fillId="7" borderId="20" xfId="0" applyFont="1" applyFill="1" applyBorder="1"/>
    <xf numFmtId="0" fontId="1" fillId="8" borderId="19" xfId="0" applyFont="1" applyFill="1" applyBorder="1" applyAlignment="1">
      <alignment horizontal="left" indent="7"/>
    </xf>
    <xf numFmtId="3" fontId="1" fillId="8" borderId="13" xfId="0" applyNumberFormat="1" applyFont="1" applyFill="1" applyBorder="1"/>
    <xf numFmtId="0" fontId="1" fillId="8" borderId="20" xfId="0" applyFont="1" applyFill="1" applyBorder="1"/>
    <xf numFmtId="0" fontId="1" fillId="3" borderId="0" xfId="0" applyFont="1" applyFill="1"/>
    <xf numFmtId="0" fontId="1" fillId="9" borderId="21" xfId="0" applyFont="1" applyFill="1" applyBorder="1" applyAlignment="1">
      <alignment horizontal="left" indent="18"/>
    </xf>
    <xf numFmtId="0" fontId="1" fillId="9" borderId="22" xfId="0" applyFont="1" applyFill="1" applyBorder="1"/>
    <xf numFmtId="0" fontId="1" fillId="9" borderId="23" xfId="0" applyFont="1" applyFill="1" applyBorder="1"/>
    <xf numFmtId="0" fontId="1" fillId="7" borderId="24" xfId="0" applyFont="1" applyFill="1" applyBorder="1" applyAlignment="1" applyProtection="1">
      <alignment wrapText="1"/>
      <protection locked="0"/>
    </xf>
    <xf numFmtId="0" fontId="1" fillId="7" borderId="15" xfId="0" applyFont="1" applyFill="1" applyBorder="1"/>
    <xf numFmtId="0" fontId="1" fillId="10" borderId="15" xfId="0" applyFont="1" applyFill="1" applyBorder="1" applyAlignment="1">
      <alignment wrapText="1"/>
    </xf>
    <xf numFmtId="0" fontId="1" fillId="10" borderId="15" xfId="0" applyFont="1" applyFill="1" applyBorder="1" applyAlignment="1">
      <alignment vertical="top" wrapText="1"/>
    </xf>
    <xf numFmtId="0" fontId="1" fillId="10" borderId="15" xfId="0" applyFont="1" applyFill="1" applyBorder="1" applyAlignment="1">
      <alignment horizontal="center" wrapText="1"/>
    </xf>
    <xf numFmtId="0" fontId="1" fillId="11" borderId="17" xfId="0" applyFont="1" applyFill="1" applyBorder="1"/>
    <xf numFmtId="0" fontId="1" fillId="12" borderId="17" xfId="0" applyFont="1" applyFill="1" applyBorder="1"/>
    <xf numFmtId="0" fontId="1" fillId="12" borderId="15" xfId="0" applyFont="1" applyFill="1" applyBorder="1"/>
    <xf numFmtId="0" fontId="1" fillId="8" borderId="15" xfId="0" applyFont="1" applyFill="1" applyBorder="1" applyAlignment="1">
      <alignment wrapText="1"/>
    </xf>
    <xf numFmtId="0" fontId="1" fillId="8" borderId="17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13" borderId="15" xfId="0" applyFont="1" applyFill="1" applyBorder="1" applyAlignment="1">
      <alignment wrapText="1"/>
    </xf>
    <xf numFmtId="0" fontId="1" fillId="13" borderId="17" xfId="0" applyFont="1" applyFill="1" applyBorder="1" applyAlignment="1">
      <alignment wrapText="1"/>
    </xf>
    <xf numFmtId="0" fontId="1" fillId="14" borderId="15" xfId="0" applyFont="1" applyFill="1" applyBorder="1" applyAlignment="1">
      <alignment wrapText="1"/>
    </xf>
    <xf numFmtId="0" fontId="1" fillId="14" borderId="17" xfId="0" applyFont="1" applyFill="1" applyBorder="1" applyAlignment="1">
      <alignment wrapText="1"/>
    </xf>
    <xf numFmtId="0" fontId="1" fillId="14" borderId="2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vertical="top" wrapText="1"/>
    </xf>
    <xf numFmtId="3" fontId="0" fillId="0" borderId="5" xfId="1" applyNumberFormat="1" applyFont="1" applyFill="1" applyBorder="1" applyAlignment="1">
      <alignment wrapText="1"/>
    </xf>
    <xf numFmtId="3" fontId="0" fillId="0" borderId="5" xfId="0" applyNumberFormat="1" applyBorder="1"/>
    <xf numFmtId="3" fontId="0" fillId="0" borderId="5" xfId="0" applyNumberFormat="1" applyBorder="1" applyAlignment="1">
      <alignment wrapText="1"/>
    </xf>
    <xf numFmtId="3" fontId="0" fillId="15" borderId="5" xfId="0" applyNumberFormat="1" applyFill="1" applyBorder="1" applyAlignment="1">
      <alignment wrapText="1"/>
    </xf>
    <xf numFmtId="3" fontId="0" fillId="15" borderId="2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 wrapText="1"/>
    </xf>
    <xf numFmtId="3" fontId="6" fillId="3" borderId="1" xfId="1" applyNumberFormat="1" applyFont="1" applyFill="1" applyBorder="1" applyAlignment="1">
      <alignment wrapText="1"/>
    </xf>
    <xf numFmtId="3" fontId="0" fillId="3" borderId="1" xfId="0" applyNumberFormat="1" applyFill="1" applyBorder="1"/>
    <xf numFmtId="3" fontId="0" fillId="3" borderId="1" xfId="0" applyNumberFormat="1" applyFill="1" applyBorder="1" applyAlignment="1">
      <alignment wrapText="1"/>
    </xf>
    <xf numFmtId="3" fontId="0" fillId="16" borderId="1" xfId="0" applyNumberFormat="1" applyFill="1" applyBorder="1" applyAlignment="1">
      <alignment wrapText="1"/>
    </xf>
    <xf numFmtId="3" fontId="0" fillId="16" borderId="16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3" fontId="9" fillId="0" borderId="1" xfId="1" applyNumberFormat="1" applyFont="1" applyFill="1" applyBorder="1" applyAlignment="1">
      <alignment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3" fontId="0" fillId="15" borderId="1" xfId="0" applyNumberFormat="1" applyFill="1" applyBorder="1" applyAlignment="1">
      <alignment wrapText="1"/>
    </xf>
    <xf numFmtId="3" fontId="0" fillId="15" borderId="16" xfId="0" applyNumberFormat="1" applyFill="1" applyBorder="1" applyAlignment="1">
      <alignment wrapText="1"/>
    </xf>
    <xf numFmtId="3" fontId="6" fillId="0" borderId="1" xfId="1" applyNumberFormat="1" applyFont="1" applyFill="1" applyBorder="1" applyAlignment="1">
      <alignment wrapText="1"/>
    </xf>
    <xf numFmtId="3" fontId="0" fillId="15" borderId="4" xfId="0" applyNumberFormat="1" applyFill="1" applyBorder="1" applyAlignment="1">
      <alignment wrapText="1"/>
    </xf>
    <xf numFmtId="0" fontId="0" fillId="3" borderId="10" xfId="0" applyFill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9" fillId="15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/>
    <xf numFmtId="3" fontId="9" fillId="15" borderId="4" xfId="0" applyNumberFormat="1" applyFont="1" applyFill="1" applyBorder="1" applyAlignment="1">
      <alignment wrapText="1"/>
    </xf>
    <xf numFmtId="3" fontId="9" fillId="15" borderId="16" xfId="0" applyNumberFormat="1" applyFont="1" applyFill="1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0" fillId="0" borderId="1" xfId="0" quotePrefix="1" applyBorder="1" applyAlignment="1">
      <alignment wrapText="1"/>
    </xf>
    <xf numFmtId="3" fontId="0" fillId="15" borderId="1" xfId="0" applyNumberFormat="1" applyFill="1" applyBorder="1"/>
    <xf numFmtId="0" fontId="0" fillId="15" borderId="1" xfId="0" applyFill="1" applyBorder="1"/>
    <xf numFmtId="0" fontId="0" fillId="15" borderId="16" xfId="0" applyFill="1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3" fontId="0" fillId="0" borderId="3" xfId="0" applyNumberFormat="1" applyBorder="1" applyAlignment="1">
      <alignment wrapText="1"/>
    </xf>
    <xf numFmtId="3" fontId="0" fillId="15" borderId="3" xfId="0" applyNumberFormat="1" applyFill="1" applyBorder="1"/>
    <xf numFmtId="0" fontId="0" fillId="15" borderId="3" xfId="0" applyFill="1" applyBorder="1"/>
    <xf numFmtId="0" fontId="0" fillId="15" borderId="9" xfId="0" applyFill="1" applyBorder="1"/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wrapText="1"/>
    </xf>
    <xf numFmtId="3" fontId="9" fillId="15" borderId="3" xfId="0" applyNumberFormat="1" applyFont="1" applyFill="1" applyBorder="1"/>
    <xf numFmtId="0" fontId="9" fillId="15" borderId="3" xfId="0" applyFont="1" applyFill="1" applyBorder="1"/>
    <xf numFmtId="0" fontId="9" fillId="15" borderId="9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0" fillId="3" borderId="0" xfId="0" applyFill="1" applyAlignment="1">
      <alignment horizontal="center"/>
    </xf>
    <xf numFmtId="0" fontId="1" fillId="0" borderId="0" xfId="0" applyFont="1" applyAlignment="1">
      <alignment horizontal="right" indent="1"/>
    </xf>
    <xf numFmtId="3" fontId="0" fillId="0" borderId="0" xfId="0" applyNumberFormat="1" applyAlignment="1">
      <alignment horizontal="center"/>
    </xf>
    <xf numFmtId="3" fontId="0" fillId="0" borderId="0" xfId="0" applyNumberFormat="1"/>
    <xf numFmtId="4" fontId="0" fillId="0" borderId="26" xfId="0" applyNumberFormat="1" applyBorder="1"/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27" xfId="0" applyNumberFormat="1" applyFont="1" applyBorder="1"/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8" xfId="0" applyBorder="1" applyAlignment="1">
      <alignment wrapText="1"/>
    </xf>
    <xf numFmtId="0" fontId="9" fillId="0" borderId="18" xfId="0" applyFont="1" applyBorder="1" applyAlignment="1">
      <alignment wrapText="1"/>
    </xf>
    <xf numFmtId="0" fontId="0" fillId="0" borderId="11" xfId="0" applyBorder="1" applyAlignment="1">
      <alignment wrapText="1"/>
    </xf>
    <xf numFmtId="0" fontId="9" fillId="0" borderId="11" xfId="0" applyFont="1" applyBorder="1" applyAlignment="1">
      <alignment wrapText="1"/>
    </xf>
    <xf numFmtId="3" fontId="0" fillId="0" borderId="3" xfId="0" applyNumberFormat="1" applyBorder="1"/>
    <xf numFmtId="3" fontId="0" fillId="15" borderId="7" xfId="0" applyNumberForma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  <xf numFmtId="3" fontId="0" fillId="0" borderId="24" xfId="0" applyNumberFormat="1" applyBorder="1" applyAlignment="1">
      <alignment wrapText="1"/>
    </xf>
    <xf numFmtId="3" fontId="0" fillId="15" borderId="24" xfId="0" applyNumberFormat="1" applyFill="1" applyBorder="1" applyAlignment="1">
      <alignment wrapText="1"/>
    </xf>
    <xf numFmtId="3" fontId="0" fillId="15" borderId="28" xfId="0" applyNumberForma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4" xfId="0" applyFont="1" applyBorder="1" applyAlignment="1">
      <alignment wrapText="1"/>
    </xf>
    <xf numFmtId="4" fontId="9" fillId="0" borderId="1" xfId="0" applyNumberFormat="1" applyFont="1" applyBorder="1"/>
    <xf numFmtId="0" fontId="4" fillId="0" borderId="0" xfId="0" applyFont="1"/>
    <xf numFmtId="0" fontId="7" fillId="6" borderId="0" xfId="0" applyFont="1" applyFill="1" applyAlignment="1">
      <alignment wrapText="1"/>
    </xf>
    <xf numFmtId="0" fontId="8" fillId="6" borderId="0" xfId="0" applyFont="1" applyFill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2"/>
  <sheetViews>
    <sheetView tabSelected="1" zoomScale="110" zoomScaleNormal="110" workbookViewId="0">
      <selection activeCell="J31" sqref="J31"/>
    </sheetView>
  </sheetViews>
  <sheetFormatPr baseColWidth="10" defaultColWidth="11.42578125" defaultRowHeight="15" x14ac:dyDescent="0.25"/>
  <cols>
    <col min="1" max="1" width="26.7109375" style="100" customWidth="1"/>
    <col min="2" max="2" width="27.28515625" customWidth="1"/>
    <col min="3" max="3" width="11" customWidth="1"/>
    <col min="4" max="4" width="20.28515625" style="100" customWidth="1"/>
    <col min="5" max="5" width="11.5703125" style="105" customWidth="1"/>
    <col min="6" max="6" width="11" style="105" customWidth="1"/>
    <col min="7" max="7" width="35.42578125" customWidth="1"/>
    <col min="8" max="8" width="12.42578125" customWidth="1"/>
    <col min="9" max="9" width="11.28515625" customWidth="1"/>
    <col min="10" max="10" width="13.42578125" customWidth="1"/>
    <col min="11" max="11" width="13" customWidth="1"/>
    <col min="12" max="12" width="14.42578125" customWidth="1"/>
    <col min="13" max="13" width="15.28515625" customWidth="1"/>
  </cols>
  <sheetData>
    <row r="1" spans="1:21" s="12" customFormat="1" ht="21.6" customHeight="1" x14ac:dyDescent="0.35">
      <c r="A1" s="158" t="s">
        <v>17</v>
      </c>
      <c r="B1" s="158"/>
      <c r="C1" s="158"/>
      <c r="D1" s="158"/>
      <c r="E1" s="158"/>
      <c r="F1" s="158"/>
      <c r="G1" s="158"/>
      <c r="H1" s="158"/>
    </row>
    <row r="2" spans="1:21" s="13" customFormat="1" ht="30" customHeight="1" x14ac:dyDescent="0.3">
      <c r="A2" s="159" t="s">
        <v>18</v>
      </c>
      <c r="B2" s="159"/>
      <c r="C2" s="159"/>
      <c r="D2" s="159"/>
      <c r="E2" s="159"/>
      <c r="F2" s="159"/>
      <c r="G2" s="159"/>
      <c r="H2" s="159"/>
    </row>
    <row r="3" spans="1:21" s="14" customFormat="1" ht="25.15" customHeight="1" thickBot="1" x14ac:dyDescent="0.3">
      <c r="D3" s="15"/>
      <c r="E3" s="16"/>
      <c r="F3" s="16"/>
      <c r="K3" s="17"/>
    </row>
    <row r="4" spans="1:21" s="14" customFormat="1" ht="25.15" customHeight="1" thickBot="1" x14ac:dyDescent="0.3">
      <c r="A4" s="18" t="s">
        <v>19</v>
      </c>
      <c r="B4" s="19"/>
      <c r="D4" s="15"/>
      <c r="E4" s="16"/>
      <c r="F4" s="16"/>
      <c r="J4" s="20" t="s">
        <v>20</v>
      </c>
      <c r="K4" s="21"/>
      <c r="L4" s="22"/>
      <c r="M4" s="23"/>
      <c r="N4" s="24" t="s">
        <v>21</v>
      </c>
      <c r="O4" s="25"/>
      <c r="P4" s="25"/>
      <c r="Q4" s="25"/>
      <c r="R4" s="25"/>
      <c r="S4" s="25"/>
      <c r="T4" s="25"/>
      <c r="U4" s="26"/>
    </row>
    <row r="5" spans="1:21" s="14" customFormat="1" ht="75.75" thickBot="1" x14ac:dyDescent="0.3">
      <c r="A5" s="27" t="s">
        <v>22</v>
      </c>
      <c r="B5" s="28" t="s">
        <v>23</v>
      </c>
      <c r="C5" s="29" t="s">
        <v>24</v>
      </c>
      <c r="D5" s="30" t="s">
        <v>25</v>
      </c>
      <c r="E5" s="31" t="s">
        <v>26</v>
      </c>
      <c r="F5" s="31" t="s">
        <v>27</v>
      </c>
      <c r="G5" s="32" t="s">
        <v>28</v>
      </c>
      <c r="H5" s="33" t="s">
        <v>29</v>
      </c>
      <c r="I5" s="34" t="s">
        <v>30</v>
      </c>
      <c r="J5" s="35" t="s">
        <v>31</v>
      </c>
      <c r="K5" s="35" t="s">
        <v>32</v>
      </c>
      <c r="L5" s="36" t="s">
        <v>33</v>
      </c>
      <c r="M5" s="37" t="s">
        <v>34</v>
      </c>
      <c r="N5" s="38" t="s">
        <v>35</v>
      </c>
      <c r="O5" s="38" t="s">
        <v>36</v>
      </c>
      <c r="P5" s="39" t="s">
        <v>37</v>
      </c>
      <c r="Q5" s="39" t="s">
        <v>38</v>
      </c>
      <c r="R5" s="40" t="s">
        <v>39</v>
      </c>
      <c r="S5" s="40" t="s">
        <v>40</v>
      </c>
      <c r="T5" s="41" t="s">
        <v>41</v>
      </c>
      <c r="U5" s="42" t="s">
        <v>42</v>
      </c>
    </row>
    <row r="6" spans="1:21" ht="62.25" customHeight="1" x14ac:dyDescent="0.25">
      <c r="A6" s="136" t="s">
        <v>43</v>
      </c>
      <c r="B6" s="43" t="s">
        <v>44</v>
      </c>
      <c r="C6" s="44">
        <v>5</v>
      </c>
      <c r="D6" s="43" t="s">
        <v>45</v>
      </c>
      <c r="E6" s="45">
        <v>13</v>
      </c>
      <c r="F6" s="45">
        <v>0</v>
      </c>
      <c r="G6" s="46" t="s">
        <v>46</v>
      </c>
      <c r="H6" s="46" t="s">
        <v>47</v>
      </c>
      <c r="I6" s="46" t="s">
        <v>48</v>
      </c>
      <c r="J6" s="47">
        <f>200000-100000</f>
        <v>100000</v>
      </c>
      <c r="K6" s="48">
        <v>350000</v>
      </c>
      <c r="L6" s="48">
        <f t="shared" ref="L6:L27" si="0">J6+K6</f>
        <v>450000</v>
      </c>
      <c r="M6" s="49">
        <f t="shared" ref="M6:M27" si="1">J6*0.3</f>
        <v>30000</v>
      </c>
      <c r="N6" s="50">
        <v>200000</v>
      </c>
      <c r="O6" s="50">
        <v>350000</v>
      </c>
      <c r="P6" s="50">
        <f t="shared" ref="P6:P27" si="2">N6+O6</f>
        <v>550000</v>
      </c>
      <c r="Q6" s="50">
        <v>400000</v>
      </c>
      <c r="R6" s="50">
        <v>200000</v>
      </c>
      <c r="S6" s="50">
        <v>350000</v>
      </c>
      <c r="T6" s="50">
        <f t="shared" ref="T6:T27" si="3">R6+S6</f>
        <v>550000</v>
      </c>
      <c r="U6" s="51">
        <v>400000</v>
      </c>
    </row>
    <row r="7" spans="1:21" s="157" customFormat="1" ht="358.15" customHeight="1" x14ac:dyDescent="0.25">
      <c r="A7" s="154" t="s">
        <v>49</v>
      </c>
      <c r="B7" s="155" t="s">
        <v>50</v>
      </c>
      <c r="C7" s="74">
        <v>0</v>
      </c>
      <c r="D7" s="154">
        <v>0</v>
      </c>
      <c r="E7" s="76">
        <v>0</v>
      </c>
      <c r="F7" s="76">
        <v>17</v>
      </c>
      <c r="G7" s="74" t="s">
        <v>51</v>
      </c>
      <c r="H7" s="77" t="s">
        <v>47</v>
      </c>
      <c r="I7" s="77" t="s">
        <v>48</v>
      </c>
      <c r="J7" s="65">
        <v>0</v>
      </c>
      <c r="K7" s="156">
        <v>1790000</v>
      </c>
      <c r="L7" s="78">
        <f t="shared" si="0"/>
        <v>1790000</v>
      </c>
      <c r="M7" s="73">
        <f t="shared" si="1"/>
        <v>0</v>
      </c>
      <c r="N7" s="75">
        <v>0</v>
      </c>
      <c r="O7" s="75">
        <v>1790000</v>
      </c>
      <c r="P7" s="75">
        <f t="shared" si="2"/>
        <v>1790000</v>
      </c>
      <c r="Q7" s="75"/>
      <c r="R7" s="75">
        <v>0</v>
      </c>
      <c r="S7" s="75">
        <v>1790000</v>
      </c>
      <c r="T7" s="75">
        <f t="shared" si="3"/>
        <v>1790000</v>
      </c>
      <c r="U7" s="80"/>
    </row>
    <row r="8" spans="1:21" s="14" customFormat="1" ht="96" customHeight="1" x14ac:dyDescent="0.25">
      <c r="A8" s="62" t="s">
        <v>52</v>
      </c>
      <c r="B8" s="137" t="s">
        <v>53</v>
      </c>
      <c r="C8" s="61">
        <v>1</v>
      </c>
      <c r="D8" s="62" t="s">
        <v>54</v>
      </c>
      <c r="E8" s="63">
        <v>39</v>
      </c>
      <c r="F8" s="63">
        <v>0</v>
      </c>
      <c r="G8" s="61" t="s">
        <v>55</v>
      </c>
      <c r="H8" s="64" t="s">
        <v>56</v>
      </c>
      <c r="I8" s="64" t="s">
        <v>57</v>
      </c>
      <c r="J8" s="65">
        <f>848014-322000</f>
        <v>526014</v>
      </c>
      <c r="K8" s="66">
        <v>475764</v>
      </c>
      <c r="L8" s="66">
        <f t="shared" si="0"/>
        <v>1001778</v>
      </c>
      <c r="M8" s="67">
        <f t="shared" si="1"/>
        <v>157804.19999999998</v>
      </c>
      <c r="N8" s="68">
        <v>0</v>
      </c>
      <c r="O8" s="68">
        <v>0</v>
      </c>
      <c r="P8" s="68">
        <f t="shared" si="2"/>
        <v>0</v>
      </c>
      <c r="Q8" s="68">
        <v>0</v>
      </c>
      <c r="R8" s="68">
        <v>0</v>
      </c>
      <c r="S8" s="68">
        <v>0</v>
      </c>
      <c r="T8" s="68">
        <f t="shared" si="3"/>
        <v>0</v>
      </c>
      <c r="U8" s="69">
        <v>0</v>
      </c>
    </row>
    <row r="9" spans="1:21" s="14" customFormat="1" ht="96" customHeight="1" x14ac:dyDescent="0.25">
      <c r="A9" s="62" t="s">
        <v>52</v>
      </c>
      <c r="B9" s="137" t="s">
        <v>44</v>
      </c>
      <c r="C9" s="61">
        <v>1</v>
      </c>
      <c r="D9" s="62" t="s">
        <v>54</v>
      </c>
      <c r="E9" s="63">
        <v>39</v>
      </c>
      <c r="F9" s="63">
        <v>0</v>
      </c>
      <c r="G9" s="61" t="s">
        <v>58</v>
      </c>
      <c r="H9" s="64" t="s">
        <v>47</v>
      </c>
      <c r="I9" s="64" t="s">
        <v>57</v>
      </c>
      <c r="J9" s="70">
        <v>69500</v>
      </c>
      <c r="K9" s="66">
        <v>109000</v>
      </c>
      <c r="L9" s="66">
        <f t="shared" si="0"/>
        <v>178500</v>
      </c>
      <c r="M9" s="67">
        <f t="shared" si="1"/>
        <v>20850</v>
      </c>
      <c r="N9" s="68">
        <v>1180640</v>
      </c>
      <c r="O9" s="68">
        <v>500000</v>
      </c>
      <c r="P9" s="68">
        <f t="shared" si="2"/>
        <v>1680640</v>
      </c>
      <c r="Q9" s="68">
        <v>354192</v>
      </c>
      <c r="R9" s="68">
        <v>1180640</v>
      </c>
      <c r="S9" s="68">
        <v>500000</v>
      </c>
      <c r="T9" s="68">
        <f t="shared" si="3"/>
        <v>1680640</v>
      </c>
      <c r="U9" s="69">
        <v>354192</v>
      </c>
    </row>
    <row r="10" spans="1:21" s="14" customFormat="1" ht="96" customHeight="1" x14ac:dyDescent="0.25">
      <c r="A10" s="62" t="s">
        <v>52</v>
      </c>
      <c r="B10" s="137" t="s">
        <v>59</v>
      </c>
      <c r="C10" s="61">
        <v>1</v>
      </c>
      <c r="D10" s="62" t="s">
        <v>54</v>
      </c>
      <c r="E10" s="63">
        <v>39</v>
      </c>
      <c r="F10" s="63">
        <v>0</v>
      </c>
      <c r="G10" s="61" t="s">
        <v>60</v>
      </c>
      <c r="H10" s="64" t="s">
        <v>56</v>
      </c>
      <c r="I10" s="64" t="s">
        <v>57</v>
      </c>
      <c r="J10" s="70">
        <v>290000</v>
      </c>
      <c r="K10" s="66">
        <v>0</v>
      </c>
      <c r="L10" s="66">
        <f t="shared" si="0"/>
        <v>290000</v>
      </c>
      <c r="M10" s="67">
        <f t="shared" si="1"/>
        <v>87000</v>
      </c>
      <c r="N10" s="68">
        <v>300000</v>
      </c>
      <c r="O10" s="68">
        <v>0</v>
      </c>
      <c r="P10" s="68">
        <f t="shared" si="2"/>
        <v>300000</v>
      </c>
      <c r="Q10" s="68">
        <v>90000</v>
      </c>
      <c r="R10" s="68">
        <v>310000</v>
      </c>
      <c r="S10" s="68">
        <v>0</v>
      </c>
      <c r="T10" s="71">
        <f t="shared" si="3"/>
        <v>310000</v>
      </c>
      <c r="U10" s="69">
        <v>93000</v>
      </c>
    </row>
    <row r="11" spans="1:21" s="23" customFormat="1" ht="96" customHeight="1" x14ac:dyDescent="0.25">
      <c r="A11" s="72" t="s">
        <v>52</v>
      </c>
      <c r="B11" s="52" t="s">
        <v>53</v>
      </c>
      <c r="C11" s="54">
        <v>1</v>
      </c>
      <c r="D11" s="72" t="s">
        <v>54</v>
      </c>
      <c r="E11" s="53">
        <v>5</v>
      </c>
      <c r="F11" s="53" t="s">
        <v>61</v>
      </c>
      <c r="G11" s="54" t="s">
        <v>62</v>
      </c>
      <c r="H11" s="55" t="s">
        <v>63</v>
      </c>
      <c r="I11" s="55" t="s">
        <v>64</v>
      </c>
      <c r="J11" s="56">
        <f>128640+503000</f>
        <v>631640</v>
      </c>
      <c r="K11" s="57">
        <f>1754156-308000-503000</f>
        <v>943156</v>
      </c>
      <c r="L11" s="57">
        <f t="shared" si="0"/>
        <v>1574796</v>
      </c>
      <c r="M11" s="58">
        <f t="shared" si="1"/>
        <v>189492</v>
      </c>
      <c r="N11" s="59">
        <f>J11</f>
        <v>631640</v>
      </c>
      <c r="O11" s="59">
        <f>K11</f>
        <v>943156</v>
      </c>
      <c r="P11" s="59">
        <f t="shared" si="2"/>
        <v>1574796</v>
      </c>
      <c r="Q11" s="59">
        <f>M11</f>
        <v>189492</v>
      </c>
      <c r="R11" s="59">
        <f>J11</f>
        <v>631640</v>
      </c>
      <c r="S11" s="59">
        <f>K11</f>
        <v>943156</v>
      </c>
      <c r="T11" s="59">
        <f t="shared" si="3"/>
        <v>1574796</v>
      </c>
      <c r="U11" s="60">
        <f>M11</f>
        <v>189492</v>
      </c>
    </row>
    <row r="12" spans="1:21" ht="116.65" customHeight="1" x14ac:dyDescent="0.25">
      <c r="A12" s="138" t="s">
        <v>65</v>
      </c>
      <c r="B12" s="61" t="s">
        <v>66</v>
      </c>
      <c r="C12" s="61">
        <v>2</v>
      </c>
      <c r="D12" s="61" t="s">
        <v>67</v>
      </c>
      <c r="E12" s="63">
        <v>7</v>
      </c>
      <c r="F12" s="63">
        <v>0</v>
      </c>
      <c r="G12" s="64" t="s">
        <v>68</v>
      </c>
      <c r="H12" s="64" t="s">
        <v>47</v>
      </c>
      <c r="I12" s="64" t="s">
        <v>69</v>
      </c>
      <c r="J12" s="73">
        <v>0</v>
      </c>
      <c r="K12" s="67">
        <v>1235904</v>
      </c>
      <c r="L12" s="66">
        <f t="shared" si="0"/>
        <v>1235904</v>
      </c>
      <c r="M12" s="67">
        <f t="shared" si="1"/>
        <v>0</v>
      </c>
      <c r="N12" s="68">
        <v>350000</v>
      </c>
      <c r="O12" s="68">
        <v>1235904</v>
      </c>
      <c r="P12" s="68">
        <f t="shared" si="2"/>
        <v>1585904</v>
      </c>
      <c r="Q12" s="68">
        <v>300000</v>
      </c>
      <c r="R12" s="68">
        <v>175000</v>
      </c>
      <c r="S12" s="68">
        <v>617952</v>
      </c>
      <c r="T12" s="68">
        <f t="shared" si="3"/>
        <v>792952</v>
      </c>
      <c r="U12" s="69">
        <v>300000</v>
      </c>
    </row>
    <row r="13" spans="1:21" ht="112.15" customHeight="1" x14ac:dyDescent="0.25">
      <c r="A13" s="138" t="s">
        <v>70</v>
      </c>
      <c r="B13" s="61" t="s">
        <v>66</v>
      </c>
      <c r="C13" s="61">
        <v>0</v>
      </c>
      <c r="D13" s="61">
        <v>0</v>
      </c>
      <c r="E13" s="63">
        <v>0</v>
      </c>
      <c r="F13" s="63">
        <v>6</v>
      </c>
      <c r="G13" s="64" t="s">
        <v>71</v>
      </c>
      <c r="H13" s="64" t="s">
        <v>56</v>
      </c>
      <c r="I13" s="64" t="s">
        <v>57</v>
      </c>
      <c r="J13" s="67">
        <f>405000-J14-137000</f>
        <v>253000</v>
      </c>
      <c r="K13" s="67">
        <v>354240</v>
      </c>
      <c r="L13" s="66">
        <f t="shared" si="0"/>
        <v>607240</v>
      </c>
      <c r="M13" s="67">
        <f t="shared" si="1"/>
        <v>75900</v>
      </c>
      <c r="N13" s="68">
        <f>J13</f>
        <v>253000</v>
      </c>
      <c r="O13" s="68">
        <v>354240</v>
      </c>
      <c r="P13" s="68">
        <f>N13+O13</f>
        <v>607240</v>
      </c>
      <c r="Q13" s="68">
        <v>121500</v>
      </c>
      <c r="R13" s="68">
        <f>J13</f>
        <v>253000</v>
      </c>
      <c r="S13" s="68">
        <v>354240</v>
      </c>
      <c r="T13" s="68">
        <f t="shared" si="3"/>
        <v>607240</v>
      </c>
      <c r="U13" s="69">
        <v>121500</v>
      </c>
    </row>
    <row r="14" spans="1:21" ht="112.15" customHeight="1" x14ac:dyDescent="0.25">
      <c r="A14" s="138" t="s">
        <v>70</v>
      </c>
      <c r="B14" s="61" t="s">
        <v>66</v>
      </c>
      <c r="C14" s="61">
        <v>0</v>
      </c>
      <c r="D14" s="61">
        <v>0</v>
      </c>
      <c r="E14" s="63">
        <v>0</v>
      </c>
      <c r="F14" s="63">
        <v>6</v>
      </c>
      <c r="G14" s="64" t="s">
        <v>60</v>
      </c>
      <c r="H14" s="64" t="s">
        <v>56</v>
      </c>
      <c r="I14" s="64" t="s">
        <v>57</v>
      </c>
      <c r="J14" s="67">
        <v>15000</v>
      </c>
      <c r="K14" s="67">
        <v>0</v>
      </c>
      <c r="L14" s="66">
        <f t="shared" si="0"/>
        <v>15000</v>
      </c>
      <c r="M14" s="67">
        <f t="shared" si="1"/>
        <v>4500</v>
      </c>
      <c r="N14" s="68">
        <f>J14</f>
        <v>15000</v>
      </c>
      <c r="O14" s="68">
        <v>0</v>
      </c>
      <c r="P14" s="68">
        <f>N14+O14</f>
        <v>15000</v>
      </c>
      <c r="Q14" s="68"/>
      <c r="R14" s="68">
        <f>J14</f>
        <v>15000</v>
      </c>
      <c r="S14" s="68">
        <v>0</v>
      </c>
      <c r="T14" s="68">
        <f t="shared" si="3"/>
        <v>15000</v>
      </c>
      <c r="U14" s="69"/>
    </row>
    <row r="15" spans="1:21" ht="70.5" customHeight="1" x14ac:dyDescent="0.25">
      <c r="A15" s="138" t="s">
        <v>73</v>
      </c>
      <c r="B15" s="61" t="s">
        <v>66</v>
      </c>
      <c r="C15" s="61">
        <v>1</v>
      </c>
      <c r="D15" s="61" t="s">
        <v>74</v>
      </c>
      <c r="E15" s="63">
        <v>16</v>
      </c>
      <c r="F15" s="63">
        <v>1</v>
      </c>
      <c r="G15" s="64" t="s">
        <v>75</v>
      </c>
      <c r="H15" s="64" t="s">
        <v>47</v>
      </c>
      <c r="I15" s="64" t="s">
        <v>72</v>
      </c>
      <c r="J15" s="67">
        <v>0</v>
      </c>
      <c r="K15" s="67">
        <v>581728</v>
      </c>
      <c r="L15" s="66">
        <f>J15+K15</f>
        <v>581728</v>
      </c>
      <c r="M15" s="67">
        <f t="shared" si="1"/>
        <v>0</v>
      </c>
      <c r="N15" s="68"/>
      <c r="O15" s="68"/>
      <c r="P15" s="68">
        <f t="shared" si="2"/>
        <v>0</v>
      </c>
      <c r="Q15" s="68"/>
      <c r="R15" s="68"/>
      <c r="S15" s="68"/>
      <c r="T15" s="68">
        <f t="shared" si="3"/>
        <v>0</v>
      </c>
      <c r="U15" s="69"/>
    </row>
    <row r="16" spans="1:21" ht="293.64999999999998" customHeight="1" x14ac:dyDescent="0.25">
      <c r="A16" s="138" t="s">
        <v>76</v>
      </c>
      <c r="B16" s="61" t="s">
        <v>66</v>
      </c>
      <c r="C16" s="61">
        <v>1</v>
      </c>
      <c r="D16" s="61" t="s">
        <v>77</v>
      </c>
      <c r="E16" s="63">
        <v>10</v>
      </c>
      <c r="F16" s="63">
        <v>0</v>
      </c>
      <c r="G16" s="74" t="s">
        <v>78</v>
      </c>
      <c r="H16" s="61" t="s">
        <v>47</v>
      </c>
      <c r="I16" s="61" t="s">
        <v>72</v>
      </c>
      <c r="J16" s="67">
        <f>180000-126000</f>
        <v>54000</v>
      </c>
      <c r="K16" s="67">
        <v>440832</v>
      </c>
      <c r="L16" s="66">
        <f>J16+K16</f>
        <v>494832</v>
      </c>
      <c r="M16" s="67">
        <f t="shared" si="1"/>
        <v>16200</v>
      </c>
      <c r="N16" s="68"/>
      <c r="O16" s="68"/>
      <c r="P16" s="68">
        <f t="shared" si="2"/>
        <v>0</v>
      </c>
      <c r="Q16" s="68"/>
      <c r="R16" s="68"/>
      <c r="S16" s="68"/>
      <c r="T16" s="68">
        <f t="shared" si="3"/>
        <v>0</v>
      </c>
      <c r="U16" s="69"/>
    </row>
    <row r="17" spans="1:21" ht="105.6" customHeight="1" x14ac:dyDescent="0.25">
      <c r="A17" s="138" t="s">
        <v>79</v>
      </c>
      <c r="B17" s="61" t="s">
        <v>66</v>
      </c>
      <c r="C17" s="61">
        <v>1</v>
      </c>
      <c r="D17" s="61" t="s">
        <v>79</v>
      </c>
      <c r="E17" s="63">
        <v>4</v>
      </c>
      <c r="F17" s="63">
        <v>0</v>
      </c>
      <c r="G17" s="61" t="s">
        <v>80</v>
      </c>
      <c r="H17" s="61" t="s">
        <v>81</v>
      </c>
      <c r="I17" s="61" t="s">
        <v>82</v>
      </c>
      <c r="J17" s="67">
        <f>250000-(250000*0.125)</f>
        <v>218750</v>
      </c>
      <c r="K17" s="67">
        <v>355000</v>
      </c>
      <c r="L17" s="66">
        <f t="shared" si="0"/>
        <v>573750</v>
      </c>
      <c r="M17" s="67">
        <f t="shared" si="1"/>
        <v>65625</v>
      </c>
      <c r="N17" s="68">
        <v>300000</v>
      </c>
      <c r="O17" s="68">
        <v>400000</v>
      </c>
      <c r="P17" s="68">
        <f t="shared" si="2"/>
        <v>700000</v>
      </c>
      <c r="Q17" s="68">
        <v>90000</v>
      </c>
      <c r="R17" s="68">
        <v>300000</v>
      </c>
      <c r="S17" s="68">
        <v>400000</v>
      </c>
      <c r="T17" s="68">
        <f t="shared" si="3"/>
        <v>700000</v>
      </c>
      <c r="U17" s="69">
        <v>90000</v>
      </c>
    </row>
    <row r="18" spans="1:21" ht="122.65" customHeight="1" x14ac:dyDescent="0.25">
      <c r="A18" s="138" t="s">
        <v>83</v>
      </c>
      <c r="B18" s="61" t="s">
        <v>66</v>
      </c>
      <c r="C18" s="61">
        <v>6</v>
      </c>
      <c r="D18" s="61" t="s">
        <v>84</v>
      </c>
      <c r="E18" s="63">
        <v>4</v>
      </c>
      <c r="F18" s="63">
        <v>3</v>
      </c>
      <c r="G18" s="64" t="s">
        <v>85</v>
      </c>
      <c r="H18" s="64">
        <v>2022</v>
      </c>
      <c r="I18" s="64" t="s">
        <v>86</v>
      </c>
      <c r="J18" s="67">
        <v>250000</v>
      </c>
      <c r="K18" s="67">
        <v>638000</v>
      </c>
      <c r="L18" s="66">
        <f t="shared" si="0"/>
        <v>888000</v>
      </c>
      <c r="M18" s="67">
        <f t="shared" si="1"/>
        <v>75000</v>
      </c>
      <c r="N18" s="68">
        <v>250000</v>
      </c>
      <c r="O18" s="68">
        <v>638000</v>
      </c>
      <c r="P18" s="68">
        <f t="shared" si="2"/>
        <v>888000</v>
      </c>
      <c r="Q18" s="68">
        <v>200000</v>
      </c>
      <c r="R18" s="68">
        <v>250000</v>
      </c>
      <c r="S18" s="68">
        <v>638000</v>
      </c>
      <c r="T18" s="68">
        <f t="shared" si="3"/>
        <v>888000</v>
      </c>
      <c r="U18" s="69">
        <v>200000</v>
      </c>
    </row>
    <row r="19" spans="1:21" ht="122.65" customHeight="1" x14ac:dyDescent="0.25">
      <c r="A19" s="138" t="s">
        <v>83</v>
      </c>
      <c r="B19" s="61" t="s">
        <v>66</v>
      </c>
      <c r="C19" s="61">
        <v>1</v>
      </c>
      <c r="D19" s="61" t="s">
        <v>87</v>
      </c>
      <c r="E19" s="63">
        <v>2</v>
      </c>
      <c r="F19" s="63">
        <v>0</v>
      </c>
      <c r="G19" s="64" t="s">
        <v>88</v>
      </c>
      <c r="H19" s="64" t="s">
        <v>47</v>
      </c>
      <c r="I19" s="64" t="s">
        <v>89</v>
      </c>
      <c r="J19" s="67">
        <v>0</v>
      </c>
      <c r="K19" s="67">
        <v>468384</v>
      </c>
      <c r="L19" s="66">
        <f t="shared" si="0"/>
        <v>468384</v>
      </c>
      <c r="M19" s="67">
        <f t="shared" si="1"/>
        <v>0</v>
      </c>
      <c r="N19" s="68">
        <v>32000</v>
      </c>
      <c r="O19" s="68">
        <v>468384</v>
      </c>
      <c r="P19" s="68">
        <f t="shared" si="2"/>
        <v>500384</v>
      </c>
      <c r="Q19" s="68"/>
      <c r="R19" s="68"/>
      <c r="S19" s="68"/>
      <c r="T19" s="68">
        <f t="shared" si="3"/>
        <v>0</v>
      </c>
      <c r="U19" s="69"/>
    </row>
    <row r="20" spans="1:21" ht="83.25" customHeight="1" x14ac:dyDescent="0.25">
      <c r="A20" s="138" t="s">
        <v>90</v>
      </c>
      <c r="B20" s="61" t="s">
        <v>91</v>
      </c>
      <c r="C20" s="61">
        <v>0</v>
      </c>
      <c r="D20" s="61">
        <v>0</v>
      </c>
      <c r="E20" s="63">
        <v>0</v>
      </c>
      <c r="F20" s="63">
        <v>2</v>
      </c>
      <c r="G20" s="64" t="s">
        <v>92</v>
      </c>
      <c r="H20" s="64" t="s">
        <v>81</v>
      </c>
      <c r="I20" s="64" t="s">
        <v>82</v>
      </c>
      <c r="J20" s="73">
        <v>0</v>
      </c>
      <c r="K20" s="73">
        <v>300000</v>
      </c>
      <c r="L20" s="66">
        <f t="shared" si="0"/>
        <v>300000</v>
      </c>
      <c r="M20" s="73">
        <f t="shared" si="1"/>
        <v>0</v>
      </c>
      <c r="N20" s="75">
        <v>0</v>
      </c>
      <c r="O20" s="75">
        <v>300000</v>
      </c>
      <c r="P20" s="68">
        <f t="shared" si="2"/>
        <v>300000</v>
      </c>
      <c r="Q20" s="75">
        <v>0</v>
      </c>
      <c r="R20" s="68">
        <v>0</v>
      </c>
      <c r="S20" s="68">
        <v>300000</v>
      </c>
      <c r="T20" s="68">
        <f t="shared" si="3"/>
        <v>300000</v>
      </c>
      <c r="U20" s="69"/>
    </row>
    <row r="21" spans="1:21" s="81" customFormat="1" ht="83.25" customHeight="1" x14ac:dyDescent="0.25">
      <c r="A21" s="139" t="s">
        <v>90</v>
      </c>
      <c r="B21" s="74" t="s">
        <v>91</v>
      </c>
      <c r="C21" s="74">
        <v>0</v>
      </c>
      <c r="D21" s="74">
        <v>0</v>
      </c>
      <c r="E21" s="76">
        <v>0</v>
      </c>
      <c r="F21" s="76">
        <v>2</v>
      </c>
      <c r="G21" s="77" t="s">
        <v>60</v>
      </c>
      <c r="H21" s="77" t="s">
        <v>81</v>
      </c>
      <c r="I21" s="77" t="s">
        <v>93</v>
      </c>
      <c r="J21" s="73">
        <v>26654</v>
      </c>
      <c r="K21" s="73">
        <v>0</v>
      </c>
      <c r="L21" s="78">
        <f t="shared" si="0"/>
        <v>26654</v>
      </c>
      <c r="M21" s="73">
        <f t="shared" si="1"/>
        <v>7996.2</v>
      </c>
      <c r="N21" s="75">
        <v>60000</v>
      </c>
      <c r="O21" s="75">
        <v>0</v>
      </c>
      <c r="P21" s="75">
        <f t="shared" si="2"/>
        <v>60000</v>
      </c>
      <c r="Q21" s="75">
        <v>0</v>
      </c>
      <c r="R21" s="75">
        <v>60000</v>
      </c>
      <c r="S21" s="75">
        <v>0</v>
      </c>
      <c r="T21" s="79">
        <f t="shared" si="3"/>
        <v>60000</v>
      </c>
      <c r="U21" s="80">
        <v>0</v>
      </c>
    </row>
    <row r="22" spans="1:21" ht="93" customHeight="1" x14ac:dyDescent="0.25">
      <c r="A22" s="138" t="s">
        <v>94</v>
      </c>
      <c r="B22" s="61" t="s">
        <v>53</v>
      </c>
      <c r="C22" s="61">
        <v>0</v>
      </c>
      <c r="D22" s="61">
        <v>0</v>
      </c>
      <c r="E22" s="63">
        <v>0</v>
      </c>
      <c r="F22" s="63">
        <v>1</v>
      </c>
      <c r="G22" s="64" t="s">
        <v>95</v>
      </c>
      <c r="H22" s="64" t="s">
        <v>81</v>
      </c>
      <c r="I22" s="64" t="s">
        <v>96</v>
      </c>
      <c r="J22" s="67">
        <v>100000</v>
      </c>
      <c r="K22" s="67">
        <v>96432</v>
      </c>
      <c r="L22" s="66">
        <f t="shared" si="0"/>
        <v>196432</v>
      </c>
      <c r="M22" s="67">
        <f t="shared" si="1"/>
        <v>30000</v>
      </c>
      <c r="N22" s="68"/>
      <c r="O22" s="68"/>
      <c r="P22" s="71">
        <f t="shared" si="2"/>
        <v>0</v>
      </c>
      <c r="Q22" s="68"/>
      <c r="R22" s="68"/>
      <c r="S22" s="68"/>
      <c r="T22" s="71">
        <f t="shared" si="3"/>
        <v>0</v>
      </c>
      <c r="U22" s="69"/>
    </row>
    <row r="23" spans="1:21" s="83" customFormat="1" ht="276" customHeight="1" x14ac:dyDescent="0.25">
      <c r="A23" s="139" t="s">
        <v>97</v>
      </c>
      <c r="B23" s="74" t="s">
        <v>66</v>
      </c>
      <c r="C23" s="74"/>
      <c r="D23" s="74"/>
      <c r="E23" s="76">
        <v>2</v>
      </c>
      <c r="F23" s="76">
        <v>0</v>
      </c>
      <c r="G23" s="77" t="s">
        <v>98</v>
      </c>
      <c r="H23" s="82"/>
      <c r="I23" s="82"/>
      <c r="J23" s="73">
        <f>215384-69760</f>
        <v>145624</v>
      </c>
      <c r="K23" s="73">
        <v>417216</v>
      </c>
      <c r="L23" s="78">
        <f t="shared" si="0"/>
        <v>562840</v>
      </c>
      <c r="M23" s="73">
        <f t="shared" si="1"/>
        <v>43687.199999999997</v>
      </c>
      <c r="N23" s="75">
        <v>208608</v>
      </c>
      <c r="O23" s="75">
        <v>417216</v>
      </c>
      <c r="P23" s="68">
        <f t="shared" si="2"/>
        <v>625824</v>
      </c>
      <c r="Q23" s="79">
        <v>100000</v>
      </c>
      <c r="R23" s="79">
        <v>208608</v>
      </c>
      <c r="S23" s="79">
        <v>417216</v>
      </c>
      <c r="T23" s="68">
        <f t="shared" si="3"/>
        <v>625824</v>
      </c>
      <c r="U23" s="80">
        <v>100000</v>
      </c>
    </row>
    <row r="24" spans="1:21" ht="60" x14ac:dyDescent="0.25">
      <c r="A24" s="138" t="s">
        <v>99</v>
      </c>
      <c r="B24" s="61" t="s">
        <v>66</v>
      </c>
      <c r="C24" s="84">
        <v>1</v>
      </c>
      <c r="D24" s="61" t="s">
        <v>100</v>
      </c>
      <c r="E24" s="63">
        <v>8</v>
      </c>
      <c r="F24" s="63">
        <v>0</v>
      </c>
      <c r="G24" s="61" t="s">
        <v>101</v>
      </c>
      <c r="H24" s="61" t="s">
        <v>102</v>
      </c>
      <c r="I24" s="61" t="s">
        <v>103</v>
      </c>
      <c r="J24" s="73">
        <f>482000-82000</f>
        <v>400000</v>
      </c>
      <c r="K24" s="67">
        <v>400000</v>
      </c>
      <c r="L24" s="66">
        <f t="shared" si="0"/>
        <v>800000</v>
      </c>
      <c r="M24" s="67">
        <f t="shared" si="1"/>
        <v>120000</v>
      </c>
      <c r="N24" s="68"/>
      <c r="O24" s="68"/>
      <c r="P24" s="68">
        <f t="shared" si="2"/>
        <v>0</v>
      </c>
      <c r="Q24" s="68">
        <v>0</v>
      </c>
      <c r="R24" s="68"/>
      <c r="S24" s="68"/>
      <c r="T24" s="71">
        <f t="shared" si="3"/>
        <v>0</v>
      </c>
      <c r="U24" s="69">
        <v>0</v>
      </c>
    </row>
    <row r="25" spans="1:21" ht="153.6" customHeight="1" x14ac:dyDescent="0.25">
      <c r="A25" s="138" t="s">
        <v>104</v>
      </c>
      <c r="B25" s="61" t="s">
        <v>91</v>
      </c>
      <c r="C25" s="61">
        <v>7</v>
      </c>
      <c r="D25" s="61" t="s">
        <v>105</v>
      </c>
      <c r="E25" s="63">
        <v>17</v>
      </c>
      <c r="F25" s="63">
        <v>1</v>
      </c>
      <c r="G25" s="61" t="s">
        <v>106</v>
      </c>
      <c r="H25" s="61" t="s">
        <v>47</v>
      </c>
      <c r="I25" s="61" t="s">
        <v>72</v>
      </c>
      <c r="J25" s="67">
        <v>650000</v>
      </c>
      <c r="K25" s="67">
        <v>1014066</v>
      </c>
      <c r="L25" s="66">
        <f t="shared" si="0"/>
        <v>1664066</v>
      </c>
      <c r="M25" s="67">
        <f t="shared" si="1"/>
        <v>195000</v>
      </c>
      <c r="N25" s="85">
        <v>700000</v>
      </c>
      <c r="O25" s="85">
        <v>850000</v>
      </c>
      <c r="P25" s="68">
        <f t="shared" si="2"/>
        <v>1550000</v>
      </c>
      <c r="Q25" s="85">
        <v>400000</v>
      </c>
      <c r="R25" s="85"/>
      <c r="S25" s="86"/>
      <c r="T25" s="71">
        <f t="shared" si="3"/>
        <v>0</v>
      </c>
      <c r="U25" s="87">
        <v>0</v>
      </c>
    </row>
    <row r="26" spans="1:21" ht="202.9" customHeight="1" x14ac:dyDescent="0.25">
      <c r="A26" s="140" t="s">
        <v>107</v>
      </c>
      <c r="B26" s="88" t="s">
        <v>66</v>
      </c>
      <c r="C26" s="88">
        <v>2</v>
      </c>
      <c r="D26" s="88" t="s">
        <v>108</v>
      </c>
      <c r="E26" s="89">
        <v>15</v>
      </c>
      <c r="F26" s="89">
        <v>0</v>
      </c>
      <c r="G26" s="88" t="s">
        <v>109</v>
      </c>
      <c r="H26" s="88">
        <v>2020</v>
      </c>
      <c r="I26" s="88" t="s">
        <v>103</v>
      </c>
      <c r="J26" s="90">
        <v>0</v>
      </c>
      <c r="K26" s="90">
        <v>486096</v>
      </c>
      <c r="L26" s="66">
        <f t="shared" si="0"/>
        <v>486096</v>
      </c>
      <c r="M26" s="90">
        <f t="shared" si="1"/>
        <v>0</v>
      </c>
      <c r="N26" s="91">
        <v>685000</v>
      </c>
      <c r="O26" s="91">
        <v>486096</v>
      </c>
      <c r="P26" s="71">
        <f t="shared" si="2"/>
        <v>1171096</v>
      </c>
      <c r="Q26" s="91">
        <v>1100000</v>
      </c>
      <c r="R26" s="91"/>
      <c r="S26" s="92"/>
      <c r="T26" s="71">
        <f t="shared" si="3"/>
        <v>0</v>
      </c>
      <c r="U26" s="93"/>
    </row>
    <row r="27" spans="1:21" s="81" customFormat="1" ht="145.9" customHeight="1" thickBot="1" x14ac:dyDescent="0.3">
      <c r="A27" s="141" t="s">
        <v>107</v>
      </c>
      <c r="B27" s="94" t="s">
        <v>66</v>
      </c>
      <c r="C27" s="94">
        <v>2</v>
      </c>
      <c r="D27" s="94" t="s">
        <v>108</v>
      </c>
      <c r="E27" s="95">
        <v>15</v>
      </c>
      <c r="F27" s="95">
        <v>0</v>
      </c>
      <c r="G27" s="94" t="s">
        <v>110</v>
      </c>
      <c r="H27" s="94">
        <v>2020</v>
      </c>
      <c r="I27" s="94" t="s">
        <v>103</v>
      </c>
      <c r="J27" s="96">
        <f>220000-120000</f>
        <v>100000</v>
      </c>
      <c r="K27" s="96">
        <v>0</v>
      </c>
      <c r="L27" s="142">
        <f t="shared" si="0"/>
        <v>100000</v>
      </c>
      <c r="M27" s="96">
        <f t="shared" si="1"/>
        <v>30000</v>
      </c>
      <c r="N27" s="97">
        <v>220000</v>
      </c>
      <c r="O27" s="97">
        <v>0</v>
      </c>
      <c r="P27" s="143">
        <f t="shared" si="2"/>
        <v>220000</v>
      </c>
      <c r="Q27" s="97">
        <v>0</v>
      </c>
      <c r="R27" s="97"/>
      <c r="S27" s="98"/>
      <c r="T27" s="143">
        <f t="shared" si="3"/>
        <v>0</v>
      </c>
      <c r="U27" s="99"/>
    </row>
    <row r="28" spans="1:21" ht="15.75" thickBot="1" x14ac:dyDescent="0.3">
      <c r="A28" s="144" t="s">
        <v>111</v>
      </c>
      <c r="B28" s="145" t="s">
        <v>112</v>
      </c>
      <c r="C28" s="146">
        <f>SUM(C6:C25)</f>
        <v>29</v>
      </c>
      <c r="D28" s="144" t="s">
        <v>113</v>
      </c>
      <c r="E28" s="147">
        <f>SUM(E6:E27)</f>
        <v>235</v>
      </c>
      <c r="F28" s="148">
        <f>SUM(F6:F27)</f>
        <v>39</v>
      </c>
      <c r="G28" s="149"/>
      <c r="H28" s="150"/>
      <c r="I28" s="144"/>
      <c r="J28" s="151">
        <f>SUM(J6:J27)</f>
        <v>3830182</v>
      </c>
      <c r="K28" s="151">
        <f>SUM(K6:K27)</f>
        <v>10455818</v>
      </c>
      <c r="L28" s="151">
        <f>SUM(L6:L27)</f>
        <v>14286000</v>
      </c>
      <c r="M28" s="151"/>
      <c r="N28" s="152">
        <f>SUM(N6:N27)</f>
        <v>5385888</v>
      </c>
      <c r="O28" s="152">
        <f>SUM(O6:O27)</f>
        <v>8732996</v>
      </c>
      <c r="P28" s="152">
        <f>SUM(P6:P27)</f>
        <v>14118884</v>
      </c>
      <c r="Q28" s="152"/>
      <c r="R28" s="152">
        <f>SUM(R6:R27)</f>
        <v>3583888</v>
      </c>
      <c r="S28" s="152">
        <f>SUM(S6:S27)</f>
        <v>6310564</v>
      </c>
      <c r="T28" s="152">
        <f>SUM(T6:T27)</f>
        <v>9894452</v>
      </c>
      <c r="U28" s="153"/>
    </row>
    <row r="29" spans="1:21" x14ac:dyDescent="0.25">
      <c r="B29" s="100"/>
      <c r="C29" s="100"/>
      <c r="E29" s="101"/>
      <c r="F29" s="101"/>
      <c r="G29" s="100"/>
      <c r="H29" s="100"/>
      <c r="I29" s="100"/>
      <c r="J29" s="102"/>
      <c r="K29" s="103" t="s">
        <v>114</v>
      </c>
      <c r="L29" s="104">
        <f>L28-L7</f>
        <v>12496000</v>
      </c>
      <c r="M29" s="102"/>
      <c r="N29" s="102"/>
      <c r="O29" s="102"/>
      <c r="P29" s="102"/>
      <c r="Q29" s="102"/>
      <c r="R29" s="102"/>
      <c r="S29" s="102"/>
      <c r="T29" s="102"/>
      <c r="U29" s="102"/>
    </row>
    <row r="30" spans="1:21" x14ac:dyDescent="0.25">
      <c r="K30" s="106" t="s">
        <v>115</v>
      </c>
      <c r="L30" s="107">
        <v>14286000</v>
      </c>
    </row>
    <row r="31" spans="1:21" x14ac:dyDescent="0.25">
      <c r="F31" s="108"/>
      <c r="K31" s="109" t="s">
        <v>116</v>
      </c>
      <c r="L31" s="103">
        <f>14286000-1790000</f>
        <v>12496000</v>
      </c>
      <c r="M31" s="110">
        <v>1790000</v>
      </c>
      <c r="N31" t="s">
        <v>117</v>
      </c>
    </row>
    <row r="32" spans="1:21" x14ac:dyDescent="0.25">
      <c r="D32" s="102"/>
      <c r="G32" s="111">
        <f>J28+K28</f>
        <v>14286000</v>
      </c>
      <c r="K32" s="106" t="s">
        <v>118</v>
      </c>
      <c r="L32" s="112">
        <f>L28-L30</f>
        <v>0</v>
      </c>
    </row>
    <row r="33" spans="1:20" s="114" customFormat="1" ht="16.5" thickBot="1" x14ac:dyDescent="0.3">
      <c r="A33" s="113"/>
      <c r="D33" s="113"/>
      <c r="E33" s="115"/>
      <c r="F33" s="115"/>
      <c r="K33" s="116" t="s">
        <v>119</v>
      </c>
      <c r="L33" s="117">
        <f>L31-L29</f>
        <v>0</v>
      </c>
      <c r="T33" s="114" t="s">
        <v>120</v>
      </c>
    </row>
    <row r="35" spans="1:20" x14ac:dyDescent="0.25">
      <c r="R35" s="111"/>
    </row>
    <row r="36" spans="1:20" s="119" customFormat="1" ht="21" x14ac:dyDescent="0.35">
      <c r="A36" s="118"/>
      <c r="D36" s="118"/>
      <c r="E36" s="120"/>
      <c r="F36" s="120"/>
      <c r="G36" s="121"/>
    </row>
    <row r="37" spans="1:20" s="119" customFormat="1" ht="21" x14ac:dyDescent="0.35">
      <c r="A37" s="118"/>
      <c r="D37" s="118"/>
      <c r="E37" s="120"/>
      <c r="F37" s="120"/>
      <c r="G37" s="121"/>
    </row>
    <row r="38" spans="1:20" s="119" customFormat="1" ht="21" x14ac:dyDescent="0.35">
      <c r="A38" s="118"/>
      <c r="D38" s="118"/>
      <c r="E38" s="120"/>
      <c r="F38" s="120"/>
    </row>
    <row r="39" spans="1:20" s="123" customFormat="1" ht="21" x14ac:dyDescent="0.35">
      <c r="A39" s="122"/>
      <c r="D39" s="122"/>
      <c r="E39" s="124"/>
      <c r="F39" s="124"/>
    </row>
    <row r="40" spans="1:20" s="123" customFormat="1" ht="21" x14ac:dyDescent="0.35">
      <c r="D40" s="122"/>
      <c r="E40" s="124"/>
      <c r="F40" s="124"/>
    </row>
    <row r="41" spans="1:20" s="126" customFormat="1" ht="21" x14ac:dyDescent="0.35">
      <c r="A41" s="125"/>
      <c r="B41" s="125"/>
      <c r="D41" s="127"/>
      <c r="E41" s="128"/>
      <c r="F41" s="128"/>
    </row>
    <row r="42" spans="1:20" s="130" customFormat="1" ht="21" x14ac:dyDescent="0.35">
      <c r="A42" s="129"/>
      <c r="D42" s="129"/>
      <c r="E42" s="131"/>
      <c r="F42" s="131"/>
    </row>
    <row r="43" spans="1:20" s="123" customFormat="1" ht="21" x14ac:dyDescent="0.35">
      <c r="A43" s="130"/>
      <c r="E43" s="124"/>
      <c r="F43" s="124"/>
    </row>
    <row r="44" spans="1:20" s="123" customFormat="1" ht="21" x14ac:dyDescent="0.35">
      <c r="A44" s="132"/>
      <c r="E44" s="124"/>
      <c r="F44" s="124"/>
    </row>
    <row r="45" spans="1:20" s="123" customFormat="1" ht="21" x14ac:dyDescent="0.35">
      <c r="D45" s="122"/>
      <c r="E45" s="124"/>
      <c r="F45" s="124"/>
    </row>
    <row r="46" spans="1:20" s="130" customFormat="1" ht="21" x14ac:dyDescent="0.35">
      <c r="D46" s="129"/>
      <c r="E46" s="131"/>
      <c r="F46" s="131"/>
    </row>
    <row r="47" spans="1:20" s="123" customFormat="1" ht="21" x14ac:dyDescent="0.35">
      <c r="A47" s="122"/>
      <c r="D47" s="122"/>
      <c r="E47" s="124"/>
      <c r="F47" s="124"/>
    </row>
    <row r="48" spans="1:20" s="123" customFormat="1" ht="21" x14ac:dyDescent="0.35">
      <c r="A48" s="122"/>
      <c r="D48" s="122"/>
      <c r="E48" s="124"/>
      <c r="F48" s="124"/>
    </row>
    <row r="49" spans="1:6" s="123" customFormat="1" ht="21" x14ac:dyDescent="0.35">
      <c r="A49" s="122"/>
      <c r="D49" s="122"/>
      <c r="E49" s="124"/>
      <c r="F49" s="124"/>
    </row>
    <row r="50" spans="1:6" s="123" customFormat="1" ht="21" x14ac:dyDescent="0.35">
      <c r="D50" s="122"/>
      <c r="E50" s="124"/>
      <c r="F50" s="124"/>
    </row>
    <row r="51" spans="1:6" s="123" customFormat="1" ht="21" x14ac:dyDescent="0.35">
      <c r="D51" s="122"/>
      <c r="E51" s="124"/>
      <c r="F51" s="124"/>
    </row>
    <row r="52" spans="1:6" s="123" customFormat="1" ht="21" x14ac:dyDescent="0.35">
      <c r="D52" s="122"/>
      <c r="E52" s="124"/>
      <c r="F52" s="124"/>
    </row>
    <row r="53" spans="1:6" s="130" customFormat="1" ht="21" x14ac:dyDescent="0.35">
      <c r="D53" s="129"/>
      <c r="E53" s="131"/>
      <c r="F53" s="131"/>
    </row>
    <row r="54" spans="1:6" s="123" customFormat="1" ht="21" x14ac:dyDescent="0.35">
      <c r="D54" s="122"/>
      <c r="E54" s="124"/>
      <c r="F54" s="124"/>
    </row>
    <row r="55" spans="1:6" s="130" customFormat="1" ht="21" x14ac:dyDescent="0.35">
      <c r="D55" s="129"/>
      <c r="E55" s="131"/>
      <c r="F55" s="131"/>
    </row>
    <row r="56" spans="1:6" s="130" customFormat="1" ht="21" x14ac:dyDescent="0.35">
      <c r="D56" s="129"/>
      <c r="E56" s="131"/>
      <c r="F56" s="131"/>
    </row>
    <row r="57" spans="1:6" s="123" customFormat="1" ht="21" x14ac:dyDescent="0.35">
      <c r="D57" s="122"/>
      <c r="E57" s="124"/>
      <c r="F57" s="124"/>
    </row>
    <row r="58" spans="1:6" s="123" customFormat="1" ht="21" x14ac:dyDescent="0.35">
      <c r="D58" s="122"/>
      <c r="E58" s="124"/>
      <c r="F58" s="124"/>
    </row>
    <row r="59" spans="1:6" s="130" customFormat="1" ht="21" x14ac:dyDescent="0.35">
      <c r="D59" s="129"/>
      <c r="E59" s="131"/>
      <c r="F59" s="131"/>
    </row>
    <row r="60" spans="1:6" s="123" customFormat="1" ht="21" x14ac:dyDescent="0.35">
      <c r="D60" s="122"/>
      <c r="E60" s="124"/>
      <c r="F60" s="124"/>
    </row>
    <row r="61" spans="1:6" s="130" customFormat="1" ht="21" x14ac:dyDescent="0.35">
      <c r="D61" s="129"/>
      <c r="E61" s="131"/>
      <c r="F61" s="131"/>
    </row>
    <row r="62" spans="1:6" s="123" customFormat="1" ht="21" x14ac:dyDescent="0.35">
      <c r="D62" s="122"/>
      <c r="E62" s="124"/>
      <c r="F62" s="124"/>
    </row>
    <row r="63" spans="1:6" s="130" customFormat="1" ht="21" x14ac:dyDescent="0.35">
      <c r="D63" s="129"/>
      <c r="E63" s="131"/>
      <c r="F63" s="131"/>
    </row>
    <row r="64" spans="1:6" s="130" customFormat="1" ht="21" x14ac:dyDescent="0.35">
      <c r="D64" s="129"/>
      <c r="E64" s="131"/>
      <c r="F64" s="131"/>
    </row>
    <row r="65" spans="1:6" s="123" customFormat="1" ht="21" x14ac:dyDescent="0.35">
      <c r="D65" s="122"/>
      <c r="E65" s="124"/>
      <c r="F65" s="124"/>
    </row>
    <row r="66" spans="1:6" s="123" customFormat="1" ht="21" x14ac:dyDescent="0.35">
      <c r="D66" s="122"/>
      <c r="E66" s="124"/>
      <c r="F66" s="124"/>
    </row>
    <row r="67" spans="1:6" s="123" customFormat="1" ht="21" x14ac:dyDescent="0.35">
      <c r="A67" s="122"/>
      <c r="D67" s="122"/>
      <c r="E67" s="124"/>
      <c r="F67" s="124"/>
    </row>
    <row r="68" spans="1:6" s="123" customFormat="1" ht="21" x14ac:dyDescent="0.35">
      <c r="A68" s="122"/>
      <c r="D68" s="122"/>
      <c r="E68" s="124"/>
      <c r="F68" s="124"/>
    </row>
    <row r="69" spans="1:6" s="123" customFormat="1" ht="21" x14ac:dyDescent="0.35">
      <c r="A69" s="122"/>
      <c r="D69" s="122"/>
      <c r="E69" s="124"/>
      <c r="F69" s="124"/>
    </row>
    <row r="70" spans="1:6" s="130" customFormat="1" ht="21" x14ac:dyDescent="0.35">
      <c r="D70" s="129"/>
      <c r="E70" s="131"/>
      <c r="F70" s="131"/>
    </row>
    <row r="71" spans="1:6" s="130" customFormat="1" ht="21" x14ac:dyDescent="0.35">
      <c r="D71" s="129"/>
      <c r="E71" s="131"/>
      <c r="F71" s="131"/>
    </row>
    <row r="72" spans="1:6" s="123" customFormat="1" ht="21" x14ac:dyDescent="0.35">
      <c r="D72" s="122"/>
      <c r="E72" s="124"/>
      <c r="F72" s="124"/>
    </row>
    <row r="73" spans="1:6" s="123" customFormat="1" ht="21" x14ac:dyDescent="0.35">
      <c r="D73" s="122"/>
      <c r="E73" s="124"/>
      <c r="F73" s="124"/>
    </row>
    <row r="74" spans="1:6" s="123" customFormat="1" ht="21" x14ac:dyDescent="0.35">
      <c r="D74" s="122"/>
      <c r="E74" s="124"/>
      <c r="F74" s="124"/>
    </row>
    <row r="75" spans="1:6" s="123" customFormat="1" ht="21" x14ac:dyDescent="0.35">
      <c r="A75" s="122"/>
      <c r="D75" s="122"/>
      <c r="E75" s="124"/>
      <c r="F75" s="124"/>
    </row>
    <row r="76" spans="1:6" s="119" customFormat="1" ht="21" x14ac:dyDescent="0.35">
      <c r="A76" s="118"/>
      <c r="D76" s="118"/>
      <c r="E76" s="120"/>
      <c r="F76" s="120"/>
    </row>
    <row r="77" spans="1:6" s="119" customFormat="1" ht="21" x14ac:dyDescent="0.35">
      <c r="A77" s="118"/>
      <c r="D77" s="118"/>
      <c r="E77" s="120"/>
      <c r="F77" s="120"/>
    </row>
    <row r="78" spans="1:6" s="119" customFormat="1" ht="21" x14ac:dyDescent="0.35">
      <c r="A78" s="118"/>
      <c r="D78" s="118"/>
      <c r="E78" s="120"/>
      <c r="F78" s="120"/>
    </row>
    <row r="79" spans="1:6" s="133" customFormat="1" ht="33.75" x14ac:dyDescent="0.5">
      <c r="D79" s="134"/>
      <c r="E79" s="135"/>
      <c r="F79" s="135"/>
    </row>
    <row r="80" spans="1:6" s="119" customFormat="1" ht="21" x14ac:dyDescent="0.35">
      <c r="A80" s="118"/>
      <c r="D80" s="118"/>
      <c r="E80" s="120"/>
      <c r="F80" s="120"/>
    </row>
    <row r="81" spans="1:6" s="119" customFormat="1" ht="21" x14ac:dyDescent="0.35">
      <c r="A81" s="118"/>
      <c r="D81" s="118"/>
      <c r="E81" s="120"/>
      <c r="F81" s="120"/>
    </row>
    <row r="82" spans="1:6" s="119" customFormat="1" ht="21" x14ac:dyDescent="0.35">
      <c r="A82" s="118"/>
      <c r="D82" s="118"/>
      <c r="E82" s="120"/>
      <c r="F82" s="120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/>
  </sheetViews>
  <sheetFormatPr baseColWidth="10" defaultColWidth="11.42578125" defaultRowHeight="15" x14ac:dyDescent="0.25"/>
  <cols>
    <col min="1" max="1" width="113" style="3" customWidth="1"/>
    <col min="2" max="16384" width="11.42578125" style="2"/>
  </cols>
  <sheetData>
    <row r="1" spans="1:5" ht="33" customHeight="1" x14ac:dyDescent="0.25">
      <c r="A1" s="11" t="s">
        <v>0</v>
      </c>
      <c r="B1" s="1"/>
      <c r="C1" s="1"/>
    </row>
    <row r="2" spans="1:5" x14ac:dyDescent="0.25">
      <c r="A2" s="5" t="s">
        <v>1</v>
      </c>
      <c r="B2" s="1"/>
      <c r="C2" s="1"/>
      <c r="D2" s="1"/>
      <c r="E2" s="1"/>
    </row>
    <row r="3" spans="1:5" ht="30" x14ac:dyDescent="0.25">
      <c r="A3" s="6" t="s">
        <v>2</v>
      </c>
    </row>
    <row r="4" spans="1:5" ht="29.45" customHeight="1" x14ac:dyDescent="0.25">
      <c r="A4" s="6" t="s">
        <v>3</v>
      </c>
    </row>
    <row r="5" spans="1:5" ht="18.600000000000001" customHeight="1" x14ac:dyDescent="0.25">
      <c r="A5" s="7"/>
    </row>
    <row r="6" spans="1:5" s="1" customFormat="1" x14ac:dyDescent="0.25">
      <c r="A6" s="8" t="s">
        <v>4</v>
      </c>
    </row>
    <row r="7" spans="1:5" x14ac:dyDescent="0.25">
      <c r="A7" s="6" t="s">
        <v>5</v>
      </c>
    </row>
    <row r="8" spans="1:5" x14ac:dyDescent="0.25">
      <c r="A8" s="7"/>
    </row>
    <row r="9" spans="1:5" s="1" customFormat="1" x14ac:dyDescent="0.25">
      <c r="A9" s="8" t="s">
        <v>6</v>
      </c>
    </row>
    <row r="10" spans="1:5" ht="30" x14ac:dyDescent="0.25">
      <c r="A10" s="6" t="s">
        <v>7</v>
      </c>
    </row>
    <row r="11" spans="1:5" ht="30" x14ac:dyDescent="0.25">
      <c r="A11" s="6" t="s">
        <v>8</v>
      </c>
    </row>
    <row r="12" spans="1:5" ht="22.15" customHeight="1" x14ac:dyDescent="0.25">
      <c r="A12" s="2"/>
    </row>
    <row r="13" spans="1:5" s="1" customFormat="1" x14ac:dyDescent="0.25">
      <c r="A13" s="9" t="s">
        <v>9</v>
      </c>
    </row>
    <row r="14" spans="1:5" ht="30" x14ac:dyDescent="0.25">
      <c r="A14" s="10" t="s">
        <v>10</v>
      </c>
    </row>
    <row r="15" spans="1:5" x14ac:dyDescent="0.25">
      <c r="A15" s="6" t="s">
        <v>11</v>
      </c>
    </row>
    <row r="16" spans="1:5" x14ac:dyDescent="0.25">
      <c r="A16" s="6" t="s">
        <v>12</v>
      </c>
    </row>
    <row r="17" spans="1:1" x14ac:dyDescent="0.25">
      <c r="A17" s="6" t="s">
        <v>13</v>
      </c>
    </row>
    <row r="18" spans="1:1" x14ac:dyDescent="0.25">
      <c r="A18" s="6" t="s">
        <v>14</v>
      </c>
    </row>
    <row r="19" spans="1:1" ht="22.9" customHeight="1" x14ac:dyDescent="0.25">
      <c r="A19" s="4"/>
    </row>
    <row r="20" spans="1:1" s="1" customFormat="1" x14ac:dyDescent="0.25">
      <c r="A20" s="9" t="s">
        <v>15</v>
      </c>
    </row>
    <row r="21" spans="1:1" ht="30" x14ac:dyDescent="0.25">
      <c r="A21" s="6" t="s">
        <v>16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380EE2B22C948806CB15D3F9778A6" ma:contentTypeVersion="6" ma:contentTypeDescription="Create a new document." ma:contentTypeScope="" ma:versionID="d22c10b37176e80fefccd3f1467805bd">
  <xsd:schema xmlns:xsd="http://www.w3.org/2001/XMLSchema" xmlns:xs="http://www.w3.org/2001/XMLSchema" xmlns:p="http://schemas.microsoft.com/office/2006/metadata/properties" xmlns:ns2="e56dc6c4-78c9-47a1-8de1-78817c6196b6" xmlns:ns3="e7f86f25-c3f4-45bd-aec8-48b46a653774" targetNamespace="http://schemas.microsoft.com/office/2006/metadata/properties" ma:root="true" ma:fieldsID="9088e0cdfb9f0217c9cc667cbf7de2da" ns2:_="" ns3:_="">
    <xsd:import namespace="e56dc6c4-78c9-47a1-8de1-78817c6196b6"/>
    <xsd:import namespace="e7f86f25-c3f4-45bd-aec8-48b46a6537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dc6c4-78c9-47a1-8de1-78817c619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86f25-c3f4-45bd-aec8-48b46a6537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7B64D2-53E9-4EAE-921F-21A54D0945CE}">
  <ds:schemaRefs>
    <ds:schemaRef ds:uri="http://purl.org/dc/elements/1.1/"/>
    <ds:schemaRef ds:uri="http://schemas.microsoft.com/office/2006/metadata/properties"/>
    <ds:schemaRef ds:uri="e56dc6c4-78c9-47a1-8de1-78817c6196b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7f86f25-c3f4-45bd-aec8-48b46a65377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4C1C3B-BCFC-4344-8E17-C4691ED5A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dc6c4-78c9-47a1-8de1-78817c6196b6"/>
    <ds:schemaRef ds:uri="e7f86f25-c3f4-45bd-aec8-48b46a6537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Skole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Selnes, Linda Kristin</cp:lastModifiedBy>
  <cp:revision/>
  <cp:lastPrinted>2023-03-23T13:41:22Z</cp:lastPrinted>
  <dcterms:created xsi:type="dcterms:W3CDTF">2020-08-26T19:38:39Z</dcterms:created>
  <dcterms:modified xsi:type="dcterms:W3CDTF">2023-03-23T14:05:41Z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0x0101003D6380EE2B22C948806CB15D3F9778A6</vt:lpwstr>
  </property>
</Properties>
</file>